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516" windowWidth="14360" windowHeight="128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<sst xmlns="http://schemas.openxmlformats.org/spreadsheetml/2006/main" count="43" uniqueCount="41">
  <si>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r>
      <t>Square Feet</t>
    </r>
    <r>
      <rPr>
        <vertAlign val="superscript"/>
        <sz val="14"/>
        <color indexed="16"/>
        <rFont val="Candara"/>
        <family val="0"/>
      </rPr>
      <t>*</t>
    </r>
  </si>
  <si>
    <t>PROPERTY TOTALS:</t>
  </si>
  <si>
    <r>
      <t xml:space="preserve">Total </t>
    </r>
    <r>
      <rPr>
        <i/>
        <sz val="15"/>
        <color indexed="46"/>
        <rFont val="Candara"/>
        <family val="0"/>
      </rPr>
      <t>Ground</t>
    </r>
    <r>
      <rPr>
        <sz val="15"/>
        <color indexed="46"/>
        <rFont val="Candara"/>
        <family val="0"/>
      </rPr>
      <t xml:space="preserve"> Catchment Area &amp; Rainfall:</t>
    </r>
  </si>
  <si>
    <r>
      <t xml:space="preserve">Total </t>
    </r>
    <r>
      <rPr>
        <i/>
        <sz val="15"/>
        <color indexed="49"/>
        <rFont val="Candara"/>
        <family val="0"/>
      </rPr>
      <t>Roof</t>
    </r>
    <r>
      <rPr>
        <sz val="15"/>
        <color indexed="49"/>
        <rFont val="Candara"/>
        <family val="0"/>
      </rPr>
      <t xml:space="preserve"> Catchment Area &amp; Rainfall:</t>
    </r>
  </si>
  <si>
    <r>
      <t xml:space="preserve">Rainwater Catchment by Location (see map) </t>
    </r>
    <r>
      <rPr>
        <u val="single"/>
        <sz val="10"/>
        <color indexed="10"/>
        <rFont val="Candara"/>
        <family val="0"/>
      </rPr>
      <t>(</t>
    </r>
    <r>
      <rPr>
        <b/>
        <u val="single"/>
        <sz val="10"/>
        <color indexed="10"/>
        <rFont val="Candara"/>
        <family val="0"/>
      </rPr>
      <t>bold</t>
    </r>
    <r>
      <rPr>
        <u val="single"/>
        <sz val="10"/>
        <color indexed="10"/>
        <rFont val="Candara"/>
        <family val="0"/>
      </rPr>
      <t xml:space="preserve"> indicates triangular catchment area)</t>
    </r>
  </si>
  <si>
    <t>Measured length of scale ruler (in):</t>
  </si>
  <si>
    <t>1. (not incl A, B, C)</t>
  </si>
  <si>
    <t>2. (not incl area 1)</t>
  </si>
  <si>
    <t>3. (not incl areas 1 &amp; 2)</t>
  </si>
  <si>
    <t>Rainwater Catchment Areas &amp; Their Average Annual Rainfall Incomes</t>
  </si>
  <si>
    <t>813 N 9th Ave, Tucson AZ</t>
  </si>
  <si>
    <t>Number of feet represented:</t>
  </si>
  <si>
    <t>*Therefore, one square inch represents</t>
  </si>
  <si>
    <t xml:space="preserve">Tucson's average annual rainfall (inches):  </t>
  </si>
  <si>
    <t xml:space="preserve">Tucson's average annual rainfall (feet):  </t>
  </si>
  <si>
    <t xml:space="preserve">Gallons in one cubic foot:  </t>
  </si>
  <si>
    <t xml:space="preserve">Gallons of rain that fall on one square foot of Tucson in a year:  </t>
  </si>
  <si>
    <t>Scale Area</t>
  </si>
  <si>
    <t>D</t>
  </si>
  <si>
    <t>square feet</t>
  </si>
  <si>
    <t>Rain (gal/yr)</t>
  </si>
  <si>
    <t>Givens:</t>
  </si>
  <si>
    <t>Scale Height</t>
  </si>
  <si>
    <t>Scale Width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</si>
  <si>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</si>
  <si>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</si>
  <si>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</si>
  <si>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</si>
  <si>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</si>
  <si>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</si>
  <si>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</si>
  <si>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</si>
  <si>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</si>
  <si>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</si>
  <si>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</si>
  <si>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</si>
  <si>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</si>
  <si>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</si>
  <si>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B2</t>
  </si>
  <si>
    <t>C1</t>
  </si>
  <si>
    <t>C2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</si>
</sst>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Candara"/>
      <family val="0"/>
    </font>
    <font>
      <sz val="16"/>
      <name val="Candara"/>
      <family val="0"/>
    </font>
    <font>
      <u val="single"/>
      <sz val="14"/>
      <name val="Candara"/>
      <family val="0"/>
    </font>
    <font>
      <sz val="14"/>
      <name val="Candara"/>
      <family val="0"/>
    </font>
    <font>
      <sz val="13"/>
      <name val="Candara"/>
      <family val="0"/>
    </font>
    <font>
      <u val="single"/>
      <sz val="12"/>
      <name val="Candara"/>
      <family val="0"/>
    </font>
    <font>
      <u val="single"/>
      <sz val="12"/>
      <color indexed="16"/>
      <name val="Candara"/>
      <family val="0"/>
    </font>
    <font>
      <vertAlign val="superscript"/>
      <sz val="14"/>
      <color indexed="16"/>
      <name val="Candara"/>
      <family val="0"/>
    </font>
    <font>
      <u val="single"/>
      <sz val="12"/>
      <color indexed="48"/>
      <name val="Candara"/>
      <family val="0"/>
    </font>
    <font>
      <sz val="12"/>
      <color indexed="48"/>
      <name val="Candara"/>
      <family val="0"/>
    </font>
    <font>
      <sz val="10"/>
      <name val="Candara"/>
      <family val="0"/>
    </font>
    <font>
      <sz val="13"/>
      <color indexed="16"/>
      <name val="Candara"/>
      <family val="0"/>
    </font>
    <font>
      <sz val="13"/>
      <color indexed="48"/>
      <name val="Candara"/>
      <family val="0"/>
    </font>
    <font>
      <sz val="13"/>
      <color indexed="49"/>
      <name val="Candara"/>
      <family val="0"/>
    </font>
    <font>
      <sz val="14"/>
      <color indexed="16"/>
      <name val="Candara"/>
      <family val="0"/>
    </font>
    <font>
      <sz val="14"/>
      <color indexed="48"/>
      <name val="Candara"/>
      <family val="0"/>
    </font>
    <font>
      <sz val="15"/>
      <name val="Candara"/>
      <family val="0"/>
    </font>
    <font>
      <i/>
      <sz val="12"/>
      <color indexed="16"/>
      <name val="Candara"/>
      <family val="0"/>
    </font>
    <font>
      <b/>
      <sz val="12"/>
      <name val="Candara"/>
      <family val="0"/>
    </font>
    <font>
      <sz val="10"/>
      <color indexed="48"/>
      <name val="Candara"/>
      <family val="0"/>
    </font>
    <font>
      <sz val="15"/>
      <color indexed="48"/>
      <name val="Candara"/>
      <family val="0"/>
    </font>
    <font>
      <sz val="15"/>
      <color indexed="16"/>
      <name val="Candara"/>
      <family val="0"/>
    </font>
    <font>
      <u val="single"/>
      <sz val="12"/>
      <color indexed="49"/>
      <name val="Candara"/>
      <family val="0"/>
    </font>
    <font>
      <sz val="10"/>
      <color indexed="49"/>
      <name val="Candara"/>
      <family val="0"/>
    </font>
    <font>
      <sz val="15"/>
      <color indexed="49"/>
      <name val="Candara"/>
      <family val="0"/>
    </font>
    <font>
      <sz val="11"/>
      <color indexed="10"/>
      <name val="Candara"/>
      <family val="0"/>
    </font>
    <font>
      <sz val="11"/>
      <color indexed="52"/>
      <name val="Candara"/>
      <family val="0"/>
    </font>
    <font>
      <i/>
      <sz val="15"/>
      <name val="Candara"/>
      <family val="0"/>
    </font>
    <font>
      <i/>
      <sz val="10"/>
      <color indexed="16"/>
      <name val="Candara"/>
      <family val="0"/>
    </font>
    <font>
      <u val="single"/>
      <sz val="10"/>
      <name val="Candara"/>
      <family val="0"/>
    </font>
    <font>
      <sz val="18"/>
      <name val="Candara"/>
      <family val="0"/>
    </font>
    <font>
      <sz val="15"/>
      <color indexed="46"/>
      <name val="Candara"/>
      <family val="0"/>
    </font>
    <font>
      <i/>
      <sz val="15"/>
      <color indexed="46"/>
      <name val="Candara"/>
      <family val="0"/>
    </font>
    <font>
      <sz val="12"/>
      <color indexed="10"/>
      <name val="Candara"/>
      <family val="0"/>
    </font>
    <font>
      <i/>
      <sz val="15"/>
      <color indexed="49"/>
      <name val="Candara"/>
      <family val="0"/>
    </font>
    <font>
      <sz val="12"/>
      <color indexed="11"/>
      <name val="Candara"/>
      <family val="0"/>
    </font>
    <font>
      <u val="single"/>
      <sz val="14"/>
      <color indexed="10"/>
      <name val="Candara"/>
      <family val="0"/>
    </font>
    <font>
      <u val="single"/>
      <sz val="10"/>
      <color indexed="10"/>
      <name val="Candara"/>
      <family val="0"/>
    </font>
    <font>
      <b/>
      <u val="single"/>
      <sz val="10"/>
      <color indexed="10"/>
      <name val="Candara"/>
      <family val="0"/>
    </font>
    <font>
      <sz val="16"/>
      <color indexed="12"/>
      <name val="Candara"/>
      <family val="0"/>
    </font>
    <font>
      <i/>
      <sz val="13"/>
      <color indexed="16"/>
      <name val="Candara"/>
      <family val="0"/>
    </font>
    <font>
      <i/>
      <sz val="18"/>
      <color indexed="10"/>
      <name val="Candara"/>
      <family val="0"/>
    </font>
    <font>
      <sz val="18"/>
      <color indexed="48"/>
      <name val="Candara"/>
      <family val="0"/>
    </font>
    <font>
      <sz val="10"/>
      <color indexed="16"/>
      <name val="Candara"/>
      <family val="0"/>
    </font>
    <font>
      <sz val="12"/>
      <color indexed="52"/>
      <name val="Candara"/>
      <family val="0"/>
    </font>
    <font>
      <sz val="20"/>
      <color indexed="16"/>
      <name val="Candara"/>
      <family val="0"/>
    </font>
    <font>
      <sz val="20"/>
      <color indexed="48"/>
      <name val="Candara"/>
      <family val="0"/>
    </font>
    <font>
      <sz val="28"/>
      <color indexed="10"/>
      <name val="Candara"/>
      <family val="0"/>
    </font>
    <font>
      <b/>
      <sz val="13"/>
      <color indexed="16"/>
      <name val="Candara"/>
      <family val="0"/>
    </font>
    <font>
      <b/>
      <sz val="13"/>
      <color indexed="49"/>
      <name val="Candar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28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40" fillId="0" borderId="0" xfId="0" applyFont="1" applyAlignment="1">
      <alignment/>
    </xf>
    <xf numFmtId="2" fontId="7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46" fillId="2" borderId="2" xfId="0" applyNumberFormat="1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3" fontId="27" fillId="0" borderId="3" xfId="0" applyNumberFormat="1" applyFont="1" applyBorder="1" applyAlignment="1">
      <alignment horizontal="center"/>
    </xf>
    <xf numFmtId="3" fontId="52" fillId="0" borderId="0" xfId="0" applyNumberFormat="1" applyFont="1" applyAlignment="1">
      <alignment horizontal="center"/>
    </xf>
    <xf numFmtId="3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3" fontId="28" fillId="0" borderId="1" xfId="0" applyNumberFormat="1" applyFont="1" applyBorder="1" applyAlignment="1">
      <alignment horizontal="center"/>
    </xf>
    <xf numFmtId="0" fontId="38" fillId="0" borderId="0" xfId="0" applyFont="1" applyAlignment="1">
      <alignment horizontal="righ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8">
      <selection activeCell="G18" sqref="G18"/>
    </sheetView>
  </sheetViews>
  <sheetFormatPr defaultColWidth="11.00390625" defaultRowHeight="18" customHeight="1"/>
  <cols>
    <col min="1" max="1" width="9.875" style="1" customWidth="1"/>
    <col min="2" max="2" width="4.75390625" style="1" customWidth="1"/>
    <col min="3" max="3" width="4.125" style="1" customWidth="1"/>
    <col min="4" max="4" width="8.375" style="1" customWidth="1"/>
    <col min="5" max="5" width="8.25390625" style="1" customWidth="1"/>
    <col min="6" max="6" width="8.125" style="1" customWidth="1"/>
    <col min="7" max="8" width="10.375" style="1" customWidth="1"/>
    <col min="9" max="9" width="12.625" style="1" customWidth="1"/>
    <col min="10" max="16384" width="10.75390625" style="1" customWidth="1"/>
  </cols>
  <sheetData>
    <row r="1" spans="1:9" s="49" customFormat="1" ht="31.5" customHeight="1">
      <c r="A1" s="69" t="s">
        <v>10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</row>
    <row r="3" ht="9.75" customHeight="1"/>
    <row r="4" spans="2:9" ht="16.5" customHeight="1">
      <c r="B4" s="2" t="s">
        <v>21</v>
      </c>
      <c r="F4" s="3"/>
      <c r="G4" s="19" t="s">
        <v>13</v>
      </c>
      <c r="H4" s="53">
        <v>11.56</v>
      </c>
      <c r="I4" s="7"/>
    </row>
    <row r="5" spans="7:8" ht="16.5" customHeight="1">
      <c r="G5" s="19" t="s">
        <v>14</v>
      </c>
      <c r="H5" s="30">
        <f>ROUND(H4/12,3)</f>
        <v>0.963</v>
      </c>
    </row>
    <row r="6" spans="7:8" ht="16.5" customHeight="1">
      <c r="G6" s="19" t="s">
        <v>15</v>
      </c>
      <c r="H6" s="30">
        <v>7.48</v>
      </c>
    </row>
    <row r="7" spans="7:8" ht="16.5" customHeight="1">
      <c r="G7" s="19" t="s">
        <v>16</v>
      </c>
      <c r="H7" s="30">
        <f>ROUND(H6*H5,3)</f>
        <v>7.203</v>
      </c>
    </row>
    <row r="8" spans="7:8" ht="15" customHeight="1">
      <c r="G8" s="19"/>
      <c r="H8" s="30"/>
    </row>
    <row r="9" spans="1:9" s="49" customFormat="1" ht="18" customHeight="1">
      <c r="A9" s="56" t="s">
        <v>4</v>
      </c>
      <c r="B9" s="56"/>
      <c r="C9" s="56"/>
      <c r="D9" s="56"/>
      <c r="E9" s="56"/>
      <c r="F9" s="56"/>
      <c r="G9" s="56"/>
      <c r="H9" s="56"/>
      <c r="I9" s="56"/>
    </row>
    <row r="10" spans="3:8" s="4" customFormat="1" ht="18" customHeight="1">
      <c r="C10" s="16"/>
      <c r="D10" s="26" t="s">
        <v>22</v>
      </c>
      <c r="E10" s="26" t="s">
        <v>23</v>
      </c>
      <c r="F10" s="26" t="s">
        <v>17</v>
      </c>
      <c r="G10" s="5" t="s">
        <v>0</v>
      </c>
      <c r="H10" s="6" t="s">
        <v>20</v>
      </c>
    </row>
    <row r="11" spans="3:9" ht="15.75" customHeight="1">
      <c r="C11" s="8" t="s">
        <v>24</v>
      </c>
      <c r="D11" s="1">
        <v>0.25</v>
      </c>
      <c r="E11" s="1">
        <v>0.5</v>
      </c>
      <c r="F11" s="50">
        <f>D11*E11</f>
        <v>0.125</v>
      </c>
      <c r="G11" s="31">
        <f>ROUND(F11*$G$45,0)</f>
        <v>46</v>
      </c>
      <c r="H11" s="32">
        <f>ROUND(G11*$H$7,0)</f>
        <v>331</v>
      </c>
      <c r="I11" s="10"/>
    </row>
    <row r="12" spans="3:9" ht="15.75" customHeight="1">
      <c r="C12" s="8" t="s">
        <v>25</v>
      </c>
      <c r="D12" s="1">
        <v>1.32</v>
      </c>
      <c r="E12" s="1">
        <v>0.58</v>
      </c>
      <c r="F12" s="50">
        <f aca="true" t="shared" si="0" ref="F12:F31">D12*E12</f>
        <v>0.7656</v>
      </c>
      <c r="G12" s="31">
        <f aca="true" t="shared" si="1" ref="G12:G32">ROUND(F12*$G$45,0)</f>
        <v>282</v>
      </c>
      <c r="H12" s="32">
        <f>ROUND(G12*$H$7,0)</f>
        <v>2031</v>
      </c>
      <c r="I12" s="10"/>
    </row>
    <row r="13" spans="3:9" ht="15.75" customHeight="1">
      <c r="C13" s="8" t="s">
        <v>26</v>
      </c>
      <c r="D13" s="1">
        <v>0.21</v>
      </c>
      <c r="E13" s="1">
        <v>0.63</v>
      </c>
      <c r="F13" s="50">
        <f t="shared" si="0"/>
        <v>0.1323</v>
      </c>
      <c r="G13" s="31">
        <f t="shared" si="1"/>
        <v>49</v>
      </c>
      <c r="H13" s="32">
        <f>ROUND(G13*$H$7,0)</f>
        <v>353</v>
      </c>
      <c r="I13" s="14"/>
    </row>
    <row r="14" spans="3:9" ht="15.75" customHeight="1">
      <c r="C14" s="73" t="s">
        <v>27</v>
      </c>
      <c r="D14" s="1">
        <v>0.35</v>
      </c>
      <c r="E14" s="1">
        <v>0.35</v>
      </c>
      <c r="F14" s="51">
        <f>D14*E14*0.5</f>
        <v>0.06124999999999999</v>
      </c>
      <c r="G14" s="72">
        <f>ROUND(0.5*F14*$G$45,0)</f>
        <v>11</v>
      </c>
      <c r="H14" s="32">
        <f>ROUND(G14*$H$7,0)</f>
        <v>79</v>
      </c>
      <c r="I14" s="13"/>
    </row>
    <row r="15" spans="3:9" ht="15.75" customHeight="1">
      <c r="C15" s="73" t="s">
        <v>28</v>
      </c>
      <c r="D15" s="1">
        <v>0.35</v>
      </c>
      <c r="E15" s="1">
        <v>0.35</v>
      </c>
      <c r="F15" s="51">
        <f>D15*E15*0.5</f>
        <v>0.06124999999999999</v>
      </c>
      <c r="G15" s="72">
        <f>ROUND(0.5*F15*$G$45,0)</f>
        <v>11</v>
      </c>
      <c r="H15" s="32">
        <f>ROUND(G15*$H$7,0)</f>
        <v>79</v>
      </c>
      <c r="I15" s="12"/>
    </row>
    <row r="16" spans="3:9" ht="15.75" customHeight="1">
      <c r="C16" s="8" t="s">
        <v>29</v>
      </c>
      <c r="D16" s="1">
        <v>0.35</v>
      </c>
      <c r="E16" s="1">
        <v>0.7</v>
      </c>
      <c r="F16" s="50">
        <f t="shared" si="0"/>
        <v>0.24499999999999997</v>
      </c>
      <c r="G16" s="31">
        <f t="shared" si="1"/>
        <v>90</v>
      </c>
      <c r="H16" s="32">
        <f>ROUND(G16*$H$7,0)</f>
        <v>648</v>
      </c>
      <c r="I16" s="12"/>
    </row>
    <row r="17" spans="3:9" ht="15.75" customHeight="1">
      <c r="C17" s="73" t="s">
        <v>30</v>
      </c>
      <c r="D17" s="1">
        <v>0.35</v>
      </c>
      <c r="E17" s="1">
        <v>0.35</v>
      </c>
      <c r="F17" s="51">
        <f>D17*E17*0.5</f>
        <v>0.06124999999999999</v>
      </c>
      <c r="G17" s="72">
        <f>ROUND(0.5*F17*$G$45,0)</f>
        <v>11</v>
      </c>
      <c r="H17" s="32">
        <f>ROUND(G17*$H$7,0)</f>
        <v>79</v>
      </c>
      <c r="I17" s="13"/>
    </row>
    <row r="18" spans="3:9" ht="15.75" customHeight="1">
      <c r="C18" s="73" t="s">
        <v>31</v>
      </c>
      <c r="D18" s="1">
        <v>0.35</v>
      </c>
      <c r="E18" s="1">
        <v>0.35</v>
      </c>
      <c r="F18" s="51">
        <f>D18*E18*0.5</f>
        <v>0.06124999999999999</v>
      </c>
      <c r="G18" s="72">
        <f>ROUND(0.5*F18*$G$45,0)</f>
        <v>11</v>
      </c>
      <c r="H18" s="32">
        <f>ROUND(G18*$H$7,0)</f>
        <v>79</v>
      </c>
      <c r="I18" s="12"/>
    </row>
    <row r="19" spans="3:9" ht="15.75" customHeight="1">
      <c r="C19" s="8" t="s">
        <v>32</v>
      </c>
      <c r="D19" s="1">
        <v>0.21</v>
      </c>
      <c r="E19" s="1">
        <v>0.77</v>
      </c>
      <c r="F19" s="50">
        <f>D19*E19</f>
        <v>0.1617</v>
      </c>
      <c r="G19" s="31">
        <f t="shared" si="1"/>
        <v>60</v>
      </c>
      <c r="H19" s="32">
        <f>ROUND(G19*$H$7,0)</f>
        <v>432</v>
      </c>
      <c r="I19" s="12"/>
    </row>
    <row r="20" spans="3:9" ht="15.75" customHeight="1">
      <c r="C20" s="8" t="s">
        <v>33</v>
      </c>
      <c r="D20" s="1">
        <v>0.13</v>
      </c>
      <c r="E20" s="1">
        <v>0.2</v>
      </c>
      <c r="F20" s="50">
        <f t="shared" si="0"/>
        <v>0.026000000000000002</v>
      </c>
      <c r="G20" s="31">
        <f t="shared" si="1"/>
        <v>10</v>
      </c>
      <c r="H20" s="32">
        <f>ROUND(G20*$H$7,0)</f>
        <v>72</v>
      </c>
      <c r="I20" s="12"/>
    </row>
    <row r="21" spans="3:9" ht="15.75" customHeight="1">
      <c r="C21" s="8" t="s">
        <v>34</v>
      </c>
      <c r="D21" s="1">
        <v>0.78</v>
      </c>
      <c r="E21" s="1">
        <v>0.39</v>
      </c>
      <c r="F21" s="50">
        <f t="shared" si="0"/>
        <v>0.3042</v>
      </c>
      <c r="G21" s="31">
        <f t="shared" si="1"/>
        <v>112</v>
      </c>
      <c r="H21" s="32">
        <f>ROUND(G21*$H$7,0)</f>
        <v>807</v>
      </c>
      <c r="I21" s="12"/>
    </row>
    <row r="22" spans="3:9" ht="15.75" customHeight="1">
      <c r="C22" s="8" t="s">
        <v>35</v>
      </c>
      <c r="D22" s="1">
        <v>1.32</v>
      </c>
      <c r="E22" s="1">
        <v>0.58</v>
      </c>
      <c r="F22" s="50">
        <f t="shared" si="0"/>
        <v>0.7656</v>
      </c>
      <c r="G22" s="31">
        <f t="shared" si="1"/>
        <v>282</v>
      </c>
      <c r="H22" s="32">
        <f>ROUND(G22*$H$7,0)</f>
        <v>2031</v>
      </c>
      <c r="I22" s="12"/>
    </row>
    <row r="23" spans="3:9" ht="15.75" customHeight="1">
      <c r="C23" s="8" t="s">
        <v>36</v>
      </c>
      <c r="D23" s="1">
        <v>0.25</v>
      </c>
      <c r="E23" s="1">
        <v>0.5</v>
      </c>
      <c r="F23" s="50">
        <f t="shared" si="0"/>
        <v>0.125</v>
      </c>
      <c r="G23" s="31">
        <f t="shared" si="1"/>
        <v>46</v>
      </c>
      <c r="H23" s="32">
        <f>ROUND(G23*$H$7,0)</f>
        <v>331</v>
      </c>
      <c r="I23" s="40"/>
    </row>
    <row r="24" spans="3:9" ht="6.75" customHeight="1">
      <c r="C24" s="8"/>
      <c r="F24" s="50"/>
      <c r="G24" s="31"/>
      <c r="H24" s="32"/>
      <c r="I24" s="41"/>
    </row>
    <row r="25" spans="3:9" ht="15.75" customHeight="1">
      <c r="C25" s="8" t="s">
        <v>37</v>
      </c>
      <c r="D25" s="1">
        <v>1.24</v>
      </c>
      <c r="E25" s="1">
        <v>0.37</v>
      </c>
      <c r="F25" s="50">
        <f t="shared" si="0"/>
        <v>0.4588</v>
      </c>
      <c r="G25" s="31">
        <f t="shared" si="1"/>
        <v>169</v>
      </c>
      <c r="H25" s="32">
        <f>ROUND(G25*$H$7,0)</f>
        <v>1217</v>
      </c>
      <c r="I25" s="40"/>
    </row>
    <row r="26" spans="3:9" ht="15.75" customHeight="1">
      <c r="C26" s="8" t="s">
        <v>38</v>
      </c>
      <c r="D26" s="1">
        <v>1.24</v>
      </c>
      <c r="E26" s="1">
        <v>0.37</v>
      </c>
      <c r="F26" s="50">
        <f t="shared" si="0"/>
        <v>0.4588</v>
      </c>
      <c r="G26" s="31">
        <f t="shared" si="1"/>
        <v>169</v>
      </c>
      <c r="H26" s="32">
        <f>ROUND(G26*$H$7,0)</f>
        <v>1217</v>
      </c>
      <c r="I26" s="40"/>
    </row>
    <row r="27" spans="3:9" s="7" customFormat="1" ht="6.75" customHeight="1">
      <c r="C27" s="17"/>
      <c r="F27" s="52"/>
      <c r="G27" s="31"/>
      <c r="H27" s="32"/>
      <c r="I27" s="40"/>
    </row>
    <row r="28" spans="3:9" ht="15.75" customHeight="1">
      <c r="C28" s="8" t="s">
        <v>39</v>
      </c>
      <c r="D28" s="1">
        <v>0.55</v>
      </c>
      <c r="E28" s="1">
        <v>0.82</v>
      </c>
      <c r="F28" s="50">
        <f t="shared" si="0"/>
        <v>0.451</v>
      </c>
      <c r="G28" s="31">
        <f t="shared" si="1"/>
        <v>166</v>
      </c>
      <c r="H28" s="32">
        <f>ROUND(G28*$H$7,0)</f>
        <v>1196</v>
      </c>
      <c r="I28" s="40"/>
    </row>
    <row r="29" spans="3:9" ht="15.75" customHeight="1">
      <c r="C29" s="8" t="s">
        <v>40</v>
      </c>
      <c r="D29" s="1">
        <v>0.47</v>
      </c>
      <c r="E29" s="1">
        <v>0.18</v>
      </c>
      <c r="F29" s="50">
        <f t="shared" si="0"/>
        <v>0.0846</v>
      </c>
      <c r="G29" s="31">
        <f t="shared" si="1"/>
        <v>31</v>
      </c>
      <c r="H29" s="32">
        <f>ROUND(G29*$H$7,0)</f>
        <v>223</v>
      </c>
      <c r="I29" s="40"/>
    </row>
    <row r="30" spans="3:9" s="7" customFormat="1" ht="6.75" customHeight="1">
      <c r="C30" s="17"/>
      <c r="F30" s="52"/>
      <c r="G30" s="31"/>
      <c r="H30" s="32"/>
      <c r="I30" s="40"/>
    </row>
    <row r="31" spans="3:9" ht="15.75" customHeight="1">
      <c r="C31" s="8" t="s">
        <v>18</v>
      </c>
      <c r="D31" s="1">
        <v>0.58</v>
      </c>
      <c r="E31" s="1">
        <v>0.98</v>
      </c>
      <c r="F31" s="50">
        <f t="shared" si="0"/>
        <v>0.5683999999999999</v>
      </c>
      <c r="G31" s="63">
        <f t="shared" si="1"/>
        <v>210</v>
      </c>
      <c r="H31" s="64">
        <f>ROUND(G31*$H$7,0)</f>
        <v>1513</v>
      </c>
      <c r="I31" s="42"/>
    </row>
    <row r="32" spans="2:8" s="7" customFormat="1" ht="6.75" customHeight="1">
      <c r="B32" s="17"/>
      <c r="G32" s="33"/>
      <c r="H32" s="34"/>
    </row>
    <row r="33" spans="6:9" s="11" customFormat="1" ht="18" customHeight="1">
      <c r="F33" s="18" t="s">
        <v>3</v>
      </c>
      <c r="G33" s="35">
        <f>SUM(G11:G32)</f>
        <v>1766</v>
      </c>
      <c r="H33" s="36">
        <f>SUM(H11:H31)</f>
        <v>12718</v>
      </c>
      <c r="I33" s="48"/>
    </row>
    <row r="34" spans="7:8" s="7" customFormat="1" ht="12" customHeight="1">
      <c r="G34" s="37"/>
      <c r="H34" s="27"/>
    </row>
    <row r="35" spans="3:9" ht="15.75" customHeight="1">
      <c r="C35" s="60" t="s">
        <v>6</v>
      </c>
      <c r="D35" s="1">
        <v>2.38</v>
      </c>
      <c r="E35" s="1">
        <v>7.03</v>
      </c>
      <c r="F35" s="50">
        <f>((D35*E35))-(SUM(F11:F23))-(SUM(F25:F26))-(SUM(F28:F29))</f>
        <v>12.3828</v>
      </c>
      <c r="G35" s="35">
        <f>(ROUND(F35*$G$45,0))-(SUM(G11:G29))</f>
        <v>3009</v>
      </c>
      <c r="H35" s="36">
        <f>ROUND(G35*$H$7,0)</f>
        <v>21674</v>
      </c>
      <c r="I35" s="43"/>
    </row>
    <row r="36" spans="3:9" ht="15.75" customHeight="1">
      <c r="C36" s="61" t="s">
        <v>7</v>
      </c>
      <c r="D36" s="1">
        <v>3.42</v>
      </c>
      <c r="E36" s="1">
        <v>8.13</v>
      </c>
      <c r="F36" s="50">
        <f>(D36*E36)-(D35*E35)</f>
        <v>11.0732</v>
      </c>
      <c r="G36" s="35">
        <f>ROUND(F36*$G$45-F35,0)</f>
        <v>4070</v>
      </c>
      <c r="H36" s="36">
        <f>ROUND(G36*$H$7,0)</f>
        <v>29316</v>
      </c>
      <c r="I36" s="44"/>
    </row>
    <row r="37" spans="3:9" ht="15.75" customHeight="1">
      <c r="C37" s="62" t="s">
        <v>8</v>
      </c>
      <c r="D37" s="1">
        <v>4.38</v>
      </c>
      <c r="E37" s="1">
        <v>9.11</v>
      </c>
      <c r="F37" s="50">
        <f>(D37*E37)-(D36*E36)-0.25</f>
        <v>11.847199999999994</v>
      </c>
      <c r="G37" s="65">
        <f>ROUND(F37*$G$45-F36,0)</f>
        <v>4356</v>
      </c>
      <c r="H37" s="66">
        <f>ROUND(G37*$H$7,0)</f>
        <v>31376</v>
      </c>
      <c r="I37" s="45"/>
    </row>
    <row r="38" spans="2:8" s="7" customFormat="1" ht="6.75" customHeight="1">
      <c r="B38" s="17"/>
      <c r="G38" s="33"/>
      <c r="H38" s="34"/>
    </row>
    <row r="39" spans="2:9" s="11" customFormat="1" ht="18" customHeight="1" thickBot="1">
      <c r="B39" s="46"/>
      <c r="C39" s="46"/>
      <c r="D39" s="46"/>
      <c r="E39" s="46"/>
      <c r="F39" s="71" t="s">
        <v>2</v>
      </c>
      <c r="G39" s="70">
        <f>SUM(G35:G37)</f>
        <v>11435</v>
      </c>
      <c r="H39" s="38">
        <f>SUM(H35:H37)</f>
        <v>82366</v>
      </c>
      <c r="I39" s="48"/>
    </row>
    <row r="40" spans="2:9" s="11" customFormat="1" ht="9.75" customHeight="1" thickTop="1">
      <c r="B40" s="46"/>
      <c r="C40" s="46"/>
      <c r="D40" s="46"/>
      <c r="E40" s="46"/>
      <c r="F40" s="47"/>
      <c r="G40" s="39"/>
      <c r="H40" s="36"/>
      <c r="I40" s="48"/>
    </row>
    <row r="41" spans="6:9" s="29" customFormat="1" ht="24" customHeight="1">
      <c r="F41" s="57" t="s">
        <v>1</v>
      </c>
      <c r="G41" s="67">
        <f>G39+G33</f>
        <v>13201</v>
      </c>
      <c r="H41" s="68">
        <f>H33+H39</f>
        <v>95084</v>
      </c>
      <c r="I41" s="58"/>
    </row>
    <row r="42" spans="2:8" s="7" customFormat="1" ht="12" customHeight="1">
      <c r="B42" s="17"/>
      <c r="G42" s="59" t="s">
        <v>19</v>
      </c>
      <c r="H42" s="34" t="s">
        <v>20</v>
      </c>
    </row>
    <row r="43" spans="6:9" s="11" customFormat="1" ht="10.5" customHeight="1">
      <c r="F43" s="23"/>
      <c r="G43" s="20"/>
      <c r="H43" s="21"/>
      <c r="I43" s="15"/>
    </row>
    <row r="44" spans="4:8" s="24" customFormat="1" ht="13.5" customHeight="1">
      <c r="D44" s="25" t="s">
        <v>5</v>
      </c>
      <c r="E44" s="54">
        <v>2.5</v>
      </c>
      <c r="F44" s="28"/>
      <c r="G44" s="25" t="s">
        <v>11</v>
      </c>
      <c r="H44" s="54">
        <v>48</v>
      </c>
    </row>
    <row r="45" spans="6:8" s="24" customFormat="1" ht="15" customHeight="1">
      <c r="F45" s="25" t="s">
        <v>12</v>
      </c>
      <c r="G45" s="55">
        <f>(H44/E44)^2</f>
        <v>368.64</v>
      </c>
      <c r="H45" s="24" t="s">
        <v>19</v>
      </c>
    </row>
    <row r="51" ht="18" customHeight="1">
      <c r="G51" s="9"/>
    </row>
  </sheetData>
  <mergeCells count="3">
    <mergeCell ref="A1:I1"/>
    <mergeCell ref="A2:I2"/>
    <mergeCell ref="A9:I9"/>
  </mergeCells>
  <printOptions/>
  <pageMargins left="0.5" right="0.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Lazy Eight 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Hartman</dc:creator>
  <cp:keywords/>
  <dc:description/>
  <cp:lastModifiedBy>Megan Hartman</cp:lastModifiedBy>
  <cp:lastPrinted>2011-01-31T05:27:45Z</cp:lastPrinted>
  <dcterms:created xsi:type="dcterms:W3CDTF">2010-10-04T03:54:45Z</dcterms:created>
  <cp:category/>
  <cp:version/>
  <cp:contentType/>
  <cp:contentStatus/>
</cp:coreProperties>
</file>